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Refs" sheetId="1" r:id="rId1"/>
  </sheets>
  <definedNames>
    <definedName name="A">'Refs'!$F$3</definedName>
    <definedName name="Ax">'Refs'!$F$3</definedName>
    <definedName name="AY">#REF!</definedName>
    <definedName name="B">'Refs'!$F$4</definedName>
    <definedName name="BY">#REF!</definedName>
    <definedName name="C">'Refs'!$F$5</definedName>
    <definedName name="CY">#REF!</definedName>
    <definedName name="D">'Refs'!$F$6</definedName>
    <definedName name="DY">#REF!</definedName>
    <definedName name="E">'Refs'!$F$7</definedName>
    <definedName name="EY">#REF!</definedName>
    <definedName name="F">'Refs'!$F$8</definedName>
    <definedName name="FY">#REF!</definedName>
    <definedName name="G">'Refs'!$F$9</definedName>
    <definedName name="GY">#REF!</definedName>
    <definedName name="H">'Refs'!$F$10</definedName>
    <definedName name="HY">#REF!</definedName>
    <definedName name="YA">#REF!</definedName>
    <definedName name="YB">#REF!</definedName>
    <definedName name="YC">#REF!</definedName>
  </definedNames>
  <calcPr fullCalcOnLoad="1"/>
</workbook>
</file>

<file path=xl/sharedStrings.xml><?xml version="1.0" encoding="utf-8"?>
<sst xmlns="http://schemas.openxmlformats.org/spreadsheetml/2006/main" count="44" uniqueCount="40">
  <si>
    <t>Co (l)</t>
  </si>
  <si>
    <t xml:space="preserve">Quantity </t>
  </si>
  <si>
    <t xml:space="preserve">Value </t>
  </si>
  <si>
    <t xml:space="preserve">Units </t>
  </si>
  <si>
    <t>Temperature (K)</t>
  </si>
  <si>
    <t>1768. - 3184.943</t>
  </si>
  <si>
    <t>ΔfH°</t>
  </si>
  <si>
    <t>kJ/mol</t>
  </si>
  <si>
    <t>A=</t>
  </si>
  <si>
    <t>a</t>
  </si>
  <si>
    <t>S°</t>
  </si>
  <si>
    <t>J/mol*K</t>
  </si>
  <si>
    <t>B=</t>
  </si>
  <si>
    <t>b</t>
  </si>
  <si>
    <t>C=</t>
  </si>
  <si>
    <t>d</t>
  </si>
  <si>
    <t>D=</t>
  </si>
  <si>
    <t>f</t>
  </si>
  <si>
    <t>E=</t>
  </si>
  <si>
    <t>c</t>
  </si>
  <si>
    <t>F=</t>
  </si>
  <si>
    <t>G=</t>
  </si>
  <si>
    <t>H=</t>
  </si>
  <si>
    <t>Cp° = A + B*t + C*t2 + D*t3 + E/t2</t>
  </si>
  <si>
    <t>H° − H°298.15= (A*t + B*t2/2 + C*t3/3 + D*t4/4 − E/t + F − H)*1000</t>
  </si>
  <si>
    <t>S° = A*ln(t) + B*t + C*t2/2 + D*t3/3 − E/(2*t2) + G</t>
  </si>
  <si>
    <t>dT=</t>
  </si>
  <si>
    <t xml:space="preserve">T </t>
  </si>
  <si>
    <t>T[K]/1000</t>
  </si>
  <si>
    <t>Cp</t>
  </si>
  <si>
    <t>H</t>
  </si>
  <si>
    <t>S</t>
  </si>
  <si>
    <t>G</t>
  </si>
  <si>
    <t>Cp=dH/dT</t>
  </si>
  <si>
    <t>Cp=T dS/dT</t>
  </si>
  <si>
    <t>[C]</t>
  </si>
  <si>
    <t>[K]</t>
  </si>
  <si>
    <t xml:space="preserve"> [J/mol K]]</t>
  </si>
  <si>
    <t xml:space="preserve"> [J/mol]</t>
  </si>
  <si>
    <t xml:space="preserve"> [J/mol]]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</si>
</sst>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"/>
    <numFmt numFmtId="167" formatCode="0.00"/>
  </numFmts>
  <fonts count="32">
    <font>
      <sz val="10"/>
      <name val="Arial"/>
      <family val="2"/>
    </font>
    <font>
      <sz val="10"/>
      <color indexed="9"/>
      <name val="Droid Sans Devanagari"/>
      <family val="2"/>
    </font>
    <font>
      <sz val="10"/>
      <color indexed="9"/>
      <name val="Arial"/>
      <family val="2"/>
    </font>
    <font>
      <sz val="10"/>
      <color indexed="8"/>
      <name val="Droid Sans Devanagari"/>
      <family val="2"/>
    </font>
    <font>
      <b/>
      <sz val="10"/>
      <color indexed="8"/>
      <name val="Arial"/>
      <family val="2"/>
    </font>
    <font>
      <sz val="10"/>
      <color indexed="10"/>
      <name val="Droid Sans Devanaga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23"/>
      <name val="Droid Sans Devanagari"/>
      <family val="2"/>
    </font>
    <font>
      <i/>
      <sz val="10"/>
      <color indexed="23"/>
      <name val="Arial"/>
      <family val="2"/>
    </font>
    <font>
      <sz val="10"/>
      <color indexed="17"/>
      <name val="Droid Sans Devanagari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60"/>
      <name val="Droid Sans Devanagari"/>
      <family val="2"/>
    </font>
    <font>
      <sz val="10"/>
      <color indexed="60"/>
      <name val="Arial"/>
      <family val="2"/>
    </font>
    <font>
      <sz val="10"/>
      <color indexed="63"/>
      <name val="Droid Sans Devanagari"/>
      <family val="2"/>
    </font>
    <font>
      <sz val="10"/>
      <color indexed="63"/>
      <name val="Arial"/>
      <family val="2"/>
    </font>
    <font>
      <sz val="10"/>
      <name val="Droid Sans Devanagari"/>
      <family val="2"/>
    </font>
    <font>
      <sz val="8"/>
      <name val="Verdana"/>
      <family val="2"/>
    </font>
    <font>
      <b/>
      <sz val="8"/>
      <color indexed="21"/>
      <name val="Verdana"/>
      <family val="2"/>
    </font>
    <font>
      <sz val="8"/>
      <color indexed="23"/>
      <name val="Verdana"/>
      <family val="2"/>
    </font>
    <font>
      <b/>
      <sz val="8"/>
      <name val="Verdana"/>
      <family val="2"/>
    </font>
    <font>
      <sz val="8"/>
      <color indexed="21"/>
      <name val="Verdana"/>
      <family val="2"/>
    </font>
    <font>
      <sz val="8"/>
      <color indexed="54"/>
      <name val="Verdana"/>
      <family val="2"/>
    </font>
    <font>
      <b/>
      <sz val="8"/>
      <color indexed="23"/>
      <name val="Verdana"/>
      <family val="2"/>
    </font>
    <font>
      <sz val="8"/>
      <color indexed="56"/>
      <name val="Verdana"/>
      <family val="2"/>
    </font>
    <font>
      <b/>
      <sz val="8"/>
      <color indexed="18"/>
      <name val="Verdana"/>
      <family val="2"/>
    </font>
    <font>
      <b/>
      <sz val="8"/>
      <color indexed="22"/>
      <name val="Verdana"/>
      <family val="2"/>
    </font>
    <font>
      <sz val="8"/>
      <color indexed="22"/>
      <name val="Verdana"/>
      <family val="2"/>
    </font>
    <font>
      <sz val="8"/>
      <color indexed="19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4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5" borderId="0" applyNumberFormat="0" applyBorder="0" applyAlignment="0" applyProtection="0"/>
    <xf numFmtId="164" fontId="6" fillId="5" borderId="0" applyNumberFormat="0" applyBorder="0" applyAlignment="0" applyProtection="0"/>
    <xf numFmtId="164" fontId="1" fillId="6" borderId="0" applyNumberFormat="0" applyBorder="0" applyAlignment="0" applyProtection="0"/>
    <xf numFmtId="164" fontId="7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7" borderId="0" applyNumberFormat="0" applyBorder="0" applyAlignment="0" applyProtection="0"/>
    <xf numFmtId="164" fontId="11" fillId="7" borderId="0" applyNumberFormat="0" applyBorder="0" applyAlignment="0" applyProtection="0"/>
    <xf numFmtId="164" fontId="3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8" borderId="0" applyNumberFormat="0" applyBorder="0" applyAlignment="0" applyProtection="0"/>
    <xf numFmtId="164" fontId="16" fillId="8" borderId="0" applyNumberFormat="0" applyBorder="0" applyAlignment="0" applyProtection="0"/>
    <xf numFmtId="164" fontId="17" fillId="8" borderId="1" applyNumberFormat="0" applyAlignment="0" applyProtection="0"/>
    <xf numFmtId="164" fontId="18" fillId="8" borderId="1" applyNumberFormat="0" applyAlignment="0" applyProtection="0"/>
    <xf numFmtId="164" fontId="19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21" fillId="9" borderId="0" xfId="0" applyFont="1" applyFill="1" applyBorder="1" applyAlignment="1">
      <alignment/>
    </xf>
    <xf numFmtId="164" fontId="20" fillId="0" borderId="0" xfId="0" applyFont="1" applyBorder="1" applyAlignment="1">
      <alignment/>
    </xf>
    <xf numFmtId="164" fontId="20" fillId="0" borderId="2" xfId="0" applyFont="1" applyBorder="1" applyAlignment="1">
      <alignment/>
    </xf>
    <xf numFmtId="164" fontId="20" fillId="0" borderId="3" xfId="0" applyFont="1" applyBorder="1" applyAlignment="1">
      <alignment/>
    </xf>
    <xf numFmtId="164" fontId="20" fillId="0" borderId="4" xfId="0" applyFont="1" applyBorder="1" applyAlignment="1">
      <alignment/>
    </xf>
    <xf numFmtId="164" fontId="21" fillId="9" borderId="4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20" fillId="0" borderId="5" xfId="0" applyFont="1" applyBorder="1" applyAlignment="1">
      <alignment/>
    </xf>
    <xf numFmtId="164" fontId="23" fillId="0" borderId="6" xfId="0" applyFont="1" applyBorder="1" applyAlignment="1">
      <alignment/>
    </xf>
    <xf numFmtId="164" fontId="21" fillId="9" borderId="6" xfId="0" applyNumberFormat="1" applyFont="1" applyFill="1" applyBorder="1" applyAlignment="1">
      <alignment wrapText="1"/>
    </xf>
    <xf numFmtId="164" fontId="22" fillId="0" borderId="0" xfId="0" applyFont="1" applyAlignment="1">
      <alignment/>
    </xf>
    <xf numFmtId="164" fontId="20" fillId="0" borderId="0" xfId="0" applyFont="1" applyAlignment="1">
      <alignment wrapText="1"/>
    </xf>
    <xf numFmtId="164" fontId="20" fillId="0" borderId="7" xfId="0" applyFont="1" applyBorder="1" applyAlignment="1">
      <alignment/>
    </xf>
    <xf numFmtId="164" fontId="21" fillId="9" borderId="8" xfId="0" applyFont="1" applyFill="1" applyBorder="1" applyAlignment="1">
      <alignment/>
    </xf>
    <xf numFmtId="164" fontId="20" fillId="0" borderId="9" xfId="0" applyFont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4" fontId="25" fillId="0" borderId="5" xfId="0" applyFont="1" applyBorder="1" applyAlignment="1">
      <alignment/>
    </xf>
    <xf numFmtId="164" fontId="26" fillId="9" borderId="6" xfId="0" applyNumberFormat="1" applyFont="1" applyFill="1" applyBorder="1" applyAlignment="1">
      <alignment wrapText="1"/>
    </xf>
    <xf numFmtId="166" fontId="24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20" fillId="0" borderId="0" xfId="0" applyFont="1" applyFill="1" applyAlignment="1">
      <alignment/>
    </xf>
    <xf numFmtId="164" fontId="25" fillId="0" borderId="7" xfId="0" applyFont="1" applyBorder="1" applyAlignment="1">
      <alignment/>
    </xf>
    <xf numFmtId="164" fontId="26" fillId="9" borderId="9" xfId="0" applyNumberFormat="1" applyFont="1" applyFill="1" applyBorder="1" applyAlignment="1">
      <alignment wrapText="1"/>
    </xf>
    <xf numFmtId="164" fontId="23" fillId="0" borderId="0" xfId="0" applyFont="1" applyAlignment="1">
      <alignment/>
    </xf>
    <xf numFmtId="164" fontId="20" fillId="0" borderId="0" xfId="0" applyFont="1" applyAlignment="1">
      <alignment horizontal="center" wrapText="1"/>
    </xf>
    <xf numFmtId="164" fontId="23" fillId="0" borderId="2" xfId="0" applyFont="1" applyFill="1" applyBorder="1" applyAlignment="1">
      <alignment/>
    </xf>
    <xf numFmtId="164" fontId="23" fillId="0" borderId="3" xfId="0" applyFont="1" applyFill="1" applyBorder="1" applyAlignment="1">
      <alignment/>
    </xf>
    <xf numFmtId="164" fontId="22" fillId="0" borderId="3" xfId="0" applyFont="1" applyFill="1" applyBorder="1" applyAlignment="1">
      <alignment/>
    </xf>
    <xf numFmtId="164" fontId="22" fillId="0" borderId="4" xfId="0" applyFont="1" applyFill="1" applyBorder="1" applyAlignment="1">
      <alignment/>
    </xf>
    <xf numFmtId="164" fontId="20" fillId="0" borderId="5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22" fillId="0" borderId="6" xfId="0" applyFont="1" applyFill="1" applyBorder="1" applyAlignment="1">
      <alignment/>
    </xf>
    <xf numFmtId="164" fontId="20" fillId="10" borderId="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20" fillId="0" borderId="6" xfId="0" applyFont="1" applyFill="1" applyBorder="1" applyAlignment="1">
      <alignment/>
    </xf>
    <xf numFmtId="164" fontId="23" fillId="7" borderId="12" xfId="0" applyFont="1" applyFill="1" applyBorder="1" applyAlignment="1">
      <alignment/>
    </xf>
    <xf numFmtId="164" fontId="23" fillId="7" borderId="13" xfId="0" applyFont="1" applyFill="1" applyBorder="1" applyAlignment="1">
      <alignment/>
    </xf>
    <xf numFmtId="164" fontId="28" fillId="10" borderId="13" xfId="0" applyFont="1" applyFill="1" applyBorder="1" applyAlignment="1">
      <alignment/>
    </xf>
    <xf numFmtId="164" fontId="23" fillId="7" borderId="13" xfId="0" applyNumberFormat="1" applyFont="1" applyFill="1" applyBorder="1" applyAlignment="1">
      <alignment/>
    </xf>
    <xf numFmtId="165" fontId="23" fillId="7" borderId="13" xfId="0" applyNumberFormat="1" applyFont="1" applyFill="1" applyBorder="1" applyAlignment="1">
      <alignment/>
    </xf>
    <xf numFmtId="166" fontId="23" fillId="7" borderId="13" xfId="0" applyNumberFormat="1" applyFont="1" applyFill="1" applyBorder="1" applyAlignment="1">
      <alignment/>
    </xf>
    <xf numFmtId="165" fontId="23" fillId="7" borderId="14" xfId="0" applyNumberFormat="1" applyFont="1" applyFill="1" applyBorder="1" applyAlignment="1">
      <alignment/>
    </xf>
    <xf numFmtId="167" fontId="29" fillId="0" borderId="0" xfId="0" applyNumberFormat="1" applyFont="1" applyFill="1" applyBorder="1" applyAlignment="1">
      <alignment/>
    </xf>
    <xf numFmtId="167" fontId="29" fillId="0" borderId="6" xfId="0" applyNumberFormat="1" applyFont="1" applyFill="1" applyBorder="1" applyAlignment="1">
      <alignment/>
    </xf>
    <xf numFmtId="164" fontId="28" fillId="1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7" fontId="30" fillId="0" borderId="0" xfId="0" applyNumberFormat="1" applyFont="1" applyFill="1" applyBorder="1" applyAlignment="1">
      <alignment/>
    </xf>
    <xf numFmtId="167" fontId="30" fillId="0" borderId="6" xfId="0" applyNumberFormat="1" applyFont="1" applyFill="1" applyBorder="1" applyAlignment="1">
      <alignment/>
    </xf>
    <xf numFmtId="164" fontId="31" fillId="0" borderId="0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64" fontId="20" fillId="0" borderId="7" xfId="0" applyFont="1" applyFill="1" applyBorder="1" applyAlignment="1">
      <alignment/>
    </xf>
    <xf numFmtId="164" fontId="20" fillId="0" borderId="8" xfId="0" applyFont="1" applyFill="1" applyBorder="1" applyAlignment="1">
      <alignment/>
    </xf>
    <xf numFmtId="164" fontId="20" fillId="0" borderId="9" xfId="0" applyFont="1" applyFill="1" applyBorder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19"/>
      <rgbColor rgb="00800080"/>
      <rgbColor rgb="00006B6B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41312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0" zoomScaleNormal="80" workbookViewId="0" topLeftCell="A1">
      <selection activeCell="L14" sqref="L14"/>
    </sheetView>
  </sheetViews>
  <sheetFormatPr defaultColWidth="11.421875" defaultRowHeight="13.5" customHeight="1"/>
  <cols>
    <col min="1" max="1" width="8.8515625" style="1" customWidth="1"/>
    <col min="2" max="2" width="8.57421875" style="1" customWidth="1"/>
    <col min="3" max="3" width="9.421875" style="1" customWidth="1"/>
    <col min="4" max="4" width="9.57421875" style="1" customWidth="1"/>
    <col min="5" max="5" width="8.00390625" style="1" customWidth="1"/>
    <col min="6" max="6" width="10.140625" style="1" customWidth="1"/>
    <col min="7" max="7" width="8.00390625" style="1" customWidth="1"/>
    <col min="8" max="8" width="8.7109375" style="1" customWidth="1"/>
    <col min="9" max="9" width="10.28125" style="1" customWidth="1"/>
    <col min="10" max="10" width="9.421875" style="1" customWidth="1"/>
    <col min="11" max="11" width="10.8515625" style="2" customWidth="1"/>
    <col min="12" max="12" width="10.28125" style="2" customWidth="1"/>
    <col min="13" max="13" width="11.8515625" style="2" customWidth="1"/>
    <col min="14" max="15" width="11.00390625" style="1" customWidth="1"/>
    <col min="16" max="16" width="16.00390625" style="1" customWidth="1"/>
    <col min="17" max="16384" width="11.00390625" style="1" customWidth="1"/>
  </cols>
  <sheetData>
    <row r="1" spans="1:13" ht="12.75" customHeight="1">
      <c r="A1" s="3" t="s">
        <v>0</v>
      </c>
      <c r="B1" s="4"/>
      <c r="C1" s="4"/>
      <c r="E1" s="4"/>
      <c r="F1" s="4"/>
      <c r="K1" s="4"/>
      <c r="L1" s="4"/>
      <c r="M1" s="4"/>
    </row>
    <row r="2" spans="1:13" ht="13.5" customHeight="1">
      <c r="A2" s="5" t="s">
        <v>1</v>
      </c>
      <c r="B2" s="6" t="s">
        <v>2</v>
      </c>
      <c r="C2" s="7" t="s">
        <v>3</v>
      </c>
      <c r="E2" s="5" t="s">
        <v>4</v>
      </c>
      <c r="F2" s="8" t="s">
        <v>5</v>
      </c>
      <c r="K2" s="9"/>
      <c r="L2" s="9"/>
      <c r="M2" s="10"/>
    </row>
    <row r="3" spans="1:13" ht="13.5" customHeight="1">
      <c r="A3" s="11" t="s">
        <v>6</v>
      </c>
      <c r="B3" s="3">
        <v>18</v>
      </c>
      <c r="C3" s="12" t="s">
        <v>7</v>
      </c>
      <c r="E3" s="11" t="s">
        <v>8</v>
      </c>
      <c r="F3" s="13">
        <v>45.61355</v>
      </c>
      <c r="G3" s="14" t="s">
        <v>9</v>
      </c>
      <c r="I3" s="15"/>
      <c r="K3" s="9"/>
      <c r="L3" s="9"/>
      <c r="M3" s="10"/>
    </row>
    <row r="4" spans="1:13" ht="13.5" customHeight="1">
      <c r="A4" s="16" t="s">
        <v>10</v>
      </c>
      <c r="B4" s="17">
        <v>41</v>
      </c>
      <c r="C4" s="18" t="s">
        <v>11</v>
      </c>
      <c r="E4" s="11" t="s">
        <v>12</v>
      </c>
      <c r="F4" s="13">
        <v>-3.806989</v>
      </c>
      <c r="G4" s="14" t="s">
        <v>13</v>
      </c>
      <c r="M4" s="19"/>
    </row>
    <row r="5" spans="1:13" ht="13.5" customHeight="1">
      <c r="A5" s="20"/>
      <c r="C5" s="21"/>
      <c r="E5" s="11" t="s">
        <v>14</v>
      </c>
      <c r="F5" s="13">
        <v>1.031499</v>
      </c>
      <c r="G5" s="14" t="s">
        <v>15</v>
      </c>
      <c r="M5" s="19"/>
    </row>
    <row r="6" spans="1:13" ht="13.5" customHeight="1">
      <c r="A6" s="20"/>
      <c r="C6" s="21"/>
      <c r="E6" s="11" t="s">
        <v>16</v>
      </c>
      <c r="F6" s="13">
        <v>-0.096701</v>
      </c>
      <c r="G6" s="14" t="s">
        <v>17</v>
      </c>
      <c r="K6" s="22"/>
      <c r="L6" s="22"/>
      <c r="M6" s="23"/>
    </row>
    <row r="7" spans="5:13" ht="13.5" customHeight="1">
      <c r="E7" s="11" t="s">
        <v>18</v>
      </c>
      <c r="F7" s="13">
        <v>-3.332744</v>
      </c>
      <c r="G7" s="14" t="s">
        <v>19</v>
      </c>
      <c r="K7" s="22"/>
      <c r="L7" s="22"/>
      <c r="M7" s="24"/>
    </row>
    <row r="8" spans="5:15" ht="13.5" customHeight="1">
      <c r="E8" s="25" t="s">
        <v>20</v>
      </c>
      <c r="F8" s="26">
        <v>-8.135203</v>
      </c>
      <c r="K8" s="22"/>
      <c r="L8" s="22"/>
      <c r="M8" s="27"/>
      <c r="N8" s="2"/>
      <c r="O8" s="2"/>
    </row>
    <row r="9" spans="5:15" ht="13.5" customHeight="1">
      <c r="E9" s="25" t="s">
        <v>21</v>
      </c>
      <c r="F9" s="26">
        <v>78.01905</v>
      </c>
      <c r="K9" s="28"/>
      <c r="L9" s="28"/>
      <c r="M9" s="29"/>
      <c r="N9" s="30"/>
      <c r="O9" s="2"/>
    </row>
    <row r="10" spans="5:15" ht="13.5" customHeight="1">
      <c r="E10" s="31" t="s">
        <v>22</v>
      </c>
      <c r="F10" s="32">
        <v>18.004</v>
      </c>
      <c r="K10" s="28"/>
      <c r="L10" s="28"/>
      <c r="M10" s="29"/>
      <c r="N10" s="30"/>
      <c r="O10" s="2"/>
    </row>
    <row r="11" spans="1:15" ht="13.5" customHeight="1">
      <c r="A11" s="33" t="s">
        <v>23</v>
      </c>
      <c r="K11" s="28"/>
      <c r="L11" s="28"/>
      <c r="M11" s="29"/>
      <c r="N11" s="30"/>
      <c r="O11" s="2"/>
    </row>
    <row r="12" spans="1:15" ht="13.5" customHeight="1">
      <c r="A12" s="33" t="s">
        <v>24</v>
      </c>
      <c r="E12" s="34"/>
      <c r="G12" s="15"/>
      <c r="K12" s="28"/>
      <c r="L12" s="28"/>
      <c r="M12" s="29"/>
      <c r="N12" s="30"/>
      <c r="O12" s="2"/>
    </row>
    <row r="13" spans="1:13" ht="13.5" customHeight="1">
      <c r="A13" s="33" t="s">
        <v>25</v>
      </c>
      <c r="D13" s="34"/>
      <c r="G13" s="15"/>
      <c r="K13" s="28"/>
      <c r="L13" s="28"/>
      <c r="M13" s="29"/>
    </row>
    <row r="14" spans="3:13" ht="13.5" customHeight="1">
      <c r="C14" s="2" t="s">
        <v>26</v>
      </c>
      <c r="K14" s="28"/>
      <c r="L14" s="28"/>
      <c r="M14" s="29"/>
    </row>
    <row r="15" spans="3:13" ht="13.5" customHeight="1">
      <c r="C15" s="22">
        <v>100</v>
      </c>
      <c r="L15" s="9"/>
      <c r="M15" s="10"/>
    </row>
    <row r="16" spans="1:13" ht="13.5" customHeight="1">
      <c r="A16" s="35" t="s">
        <v>27</v>
      </c>
      <c r="B16" s="36" t="s">
        <v>28</v>
      </c>
      <c r="C16" s="36" t="s">
        <v>27</v>
      </c>
      <c r="D16" s="36" t="s">
        <v>29</v>
      </c>
      <c r="E16" s="36" t="s">
        <v>30</v>
      </c>
      <c r="F16" s="36" t="s">
        <v>31</v>
      </c>
      <c r="G16" s="36" t="s">
        <v>32</v>
      </c>
      <c r="H16" s="37" t="s">
        <v>33</v>
      </c>
      <c r="I16" s="38" t="s">
        <v>34</v>
      </c>
      <c r="L16" s="9"/>
      <c r="M16" s="10"/>
    </row>
    <row r="17" spans="1:13" ht="13.5" customHeight="1">
      <c r="A17" s="39" t="s">
        <v>35</v>
      </c>
      <c r="B17" s="2"/>
      <c r="C17" s="2" t="s">
        <v>36</v>
      </c>
      <c r="D17" s="2" t="s">
        <v>37</v>
      </c>
      <c r="E17" s="40" t="s">
        <v>38</v>
      </c>
      <c r="F17" s="2" t="s">
        <v>37</v>
      </c>
      <c r="G17" s="2" t="s">
        <v>39</v>
      </c>
      <c r="H17" s="9" t="s">
        <v>37</v>
      </c>
      <c r="I17" s="41" t="s">
        <v>37</v>
      </c>
      <c r="L17" s="9"/>
      <c r="M17" s="10"/>
    </row>
    <row r="18" spans="1:13" ht="13.5" customHeight="1">
      <c r="A18" s="39"/>
      <c r="B18" s="2"/>
      <c r="C18" s="42">
        <v>298.15</v>
      </c>
      <c r="D18" s="2"/>
      <c r="E18" s="43">
        <f>B3*1000</f>
        <v>18000</v>
      </c>
      <c r="F18" s="43">
        <f>B4</f>
        <v>41</v>
      </c>
      <c r="G18" s="2"/>
      <c r="H18" s="9"/>
      <c r="I18" s="44"/>
      <c r="L18" s="9"/>
      <c r="M18" s="10"/>
    </row>
    <row r="19" spans="1:13" ht="13.5" customHeight="1">
      <c r="A19" s="45">
        <f>C19-273.15</f>
        <v>1494.85</v>
      </c>
      <c r="B19" s="46">
        <f>C19/1000</f>
        <v>1.768</v>
      </c>
      <c r="C19" s="47">
        <v>1768</v>
      </c>
      <c r="D19" s="48">
        <f>A+B*B19+C*B19^2+D*B19^3+E/(B19^2)</f>
        <v>40.50646693087527</v>
      </c>
      <c r="E19" s="49">
        <f>$E$18+(A*B19+B*POWER(B19,2)/2+C*POWER(B19,3)/3+D*POWER(B19,4)/4-E/B19+F-H)*1000</f>
        <v>70104.5680943109</v>
      </c>
      <c r="F19" s="50">
        <f>A*LN(B19)+B*B19+C*B19^2/2+D*B19^3/3-E/B19^2/2+G</f>
        <v>99.24823034000204</v>
      </c>
      <c r="G19" s="51">
        <f>E19-C19*F19</f>
        <v>-105366.30314681269</v>
      </c>
      <c r="H19" s="52">
        <f aca="true" t="shared" si="0" ref="H19:H32">(E20-E19)/(C20-C19)</f>
        <v>40.50853505417308</v>
      </c>
      <c r="I19" s="53">
        <f aca="true" t="shared" si="1" ref="I19:I32">(F20-F19)/(C20-C19)*(C20+C19)/2</f>
        <v>40.50961528165875</v>
      </c>
      <c r="L19" s="9"/>
      <c r="M19" s="10"/>
    </row>
    <row r="20" spans="1:13" ht="13.5" customHeight="1">
      <c r="A20" s="39">
        <f>C20-273.15</f>
        <v>1526.85</v>
      </c>
      <c r="B20" s="2">
        <f>C20/1000</f>
        <v>1.8</v>
      </c>
      <c r="C20" s="54">
        <v>1800</v>
      </c>
      <c r="D20" s="19">
        <f>A+B*B20+C*B20^2+D*B20^3+E/(B20^2)</f>
        <v>40.51044163664197</v>
      </c>
      <c r="E20" s="55">
        <f>$E$18+(A*B20+B*POWER(B20,2)/2+C*POWER(B20,3)/3+D*POWER(B20,4)/4-E/B20+F-H)*1000</f>
        <v>71400.84121604444</v>
      </c>
      <c r="F20" s="56">
        <f>A*LN(B20)+B*B20+C*B20^2/2+D*B20^3/3-E/B20^2/2+G</f>
        <v>99.97486021052507</v>
      </c>
      <c r="G20" s="55">
        <f>E20-C20*F20</f>
        <v>-108553.90716290066</v>
      </c>
      <c r="H20" s="57">
        <f t="shared" si="0"/>
        <v>40.514576999042326</v>
      </c>
      <c r="I20" s="58">
        <f t="shared" si="1"/>
        <v>40.5244143982861</v>
      </c>
      <c r="L20" s="9"/>
      <c r="M20" s="10"/>
    </row>
    <row r="21" spans="1:13" ht="13.5" customHeight="1">
      <c r="A21" s="39">
        <f>C21-273.15</f>
        <v>1626.85</v>
      </c>
      <c r="B21" s="2">
        <f>C21/1000</f>
        <v>1.9</v>
      </c>
      <c r="C21" s="54">
        <f>C20+$C$15</f>
        <v>1900</v>
      </c>
      <c r="D21" s="19">
        <f>A+B*B21+C*B21^2+D*B21^3+E/(B21^2)</f>
        <v>40.51751234706648</v>
      </c>
      <c r="E21" s="55">
        <f>$E$18+(A*B21+B*POWER(B21,2)/2+C*POWER(B21,3)/3+D*POWER(B21,4)/4-E/B21+F-H)*1000</f>
        <v>75452.29891594868</v>
      </c>
      <c r="F21" s="56">
        <f>A*LN(B21)+B*B21+C*B21^2/2+D*B21^3/3-E/B21^2/2+G</f>
        <v>102.16536909691891</v>
      </c>
      <c r="G21" s="55">
        <f>E21-C21*F21</f>
        <v>-118661.90236819726</v>
      </c>
      <c r="H21" s="57">
        <f t="shared" si="0"/>
        <v>40.518520840513084</v>
      </c>
      <c r="I21" s="58">
        <f t="shared" si="1"/>
        <v>40.527398877768064</v>
      </c>
      <c r="L21" s="9"/>
      <c r="M21" s="10"/>
    </row>
    <row r="22" spans="1:13" ht="13.5" customHeight="1">
      <c r="A22" s="39">
        <f>C22-273.15</f>
        <v>1726.85</v>
      </c>
      <c r="B22" s="2">
        <f>C22/1000</f>
        <v>2</v>
      </c>
      <c r="C22" s="54">
        <f>C21+$C$15</f>
        <v>2000</v>
      </c>
      <c r="D22" s="19">
        <f>A+B*B22+C*B22^2+D*B22^3+E/(B22^2)</f>
        <v>40.51877399999999</v>
      </c>
      <c r="E22" s="55">
        <f>$E$18+(A*B22+B*POWER(B22,2)/2+C*POWER(B22,3)/3+D*POWER(B22,4)/4-E/B22+F-H)*1000</f>
        <v>79504.15099999998</v>
      </c>
      <c r="F22" s="56">
        <f>A*LN(B22)+B*B22+C*B22^2/2+D*B22^3/3-E/B22^2/2+G</f>
        <v>104.24369724449676</v>
      </c>
      <c r="G22" s="55">
        <f>E22-C22*F22</f>
        <v>-128983.24348899352</v>
      </c>
      <c r="H22" s="57">
        <f t="shared" si="0"/>
        <v>40.517859408559595</v>
      </c>
      <c r="I22" s="58">
        <f t="shared" si="1"/>
        <v>40.52590604691545</v>
      </c>
      <c r="L22" s="9"/>
      <c r="M22" s="10"/>
    </row>
    <row r="23" spans="1:13" ht="13.5" customHeight="1">
      <c r="A23" s="39">
        <f>C23-273.15</f>
        <v>1826.85</v>
      </c>
      <c r="B23" s="2">
        <f>C23/1000</f>
        <v>2.1</v>
      </c>
      <c r="C23" s="54">
        <f>C22+$C$15</f>
        <v>2100</v>
      </c>
      <c r="D23" s="19">
        <f>A+B*B23+C*B23^2+D*B23^3+E/(B23^2)</f>
        <v>40.51651146596144</v>
      </c>
      <c r="E23" s="55">
        <f>$E$18+(A*B23+B*POWER(B23,2)/2+C*POWER(B23,3)/3+D*POWER(B23,4)/4-E/B23+F-H)*1000</f>
        <v>83555.93694085594</v>
      </c>
      <c r="F23" s="56">
        <f>A*LN(B23)+B*B23+C*B23^2/2+D*B23^3/3-E/B23^2/2+G</f>
        <v>106.22057071019995</v>
      </c>
      <c r="G23" s="55">
        <f>E23-C23*F23</f>
        <v>-139507.26155056397</v>
      </c>
      <c r="H23" s="57">
        <f t="shared" si="0"/>
        <v>40.51454363107681</v>
      </c>
      <c r="I23" s="58">
        <f t="shared" si="1"/>
        <v>40.52186597905592</v>
      </c>
      <c r="K23" s="4"/>
      <c r="L23" s="4"/>
      <c r="M23" s="4"/>
    </row>
    <row r="24" spans="1:13" ht="13.5" customHeight="1">
      <c r="A24" s="39">
        <f>C24-273.15</f>
        <v>1926.85</v>
      </c>
      <c r="B24" s="2">
        <f>C24/1000</f>
        <v>2.2</v>
      </c>
      <c r="C24" s="54">
        <f>C23+$C$15</f>
        <v>2200</v>
      </c>
      <c r="D24" s="19">
        <f>A+B*B24+C*B24^2+D*B24^3+E/(B24^2)</f>
        <v>40.51237364092562</v>
      </c>
      <c r="E24" s="55">
        <f>$E$18+(A*B24+B*POWER(B24,2)/2+C*POWER(B24,3)/3+D*POWER(B24,4)/4-E/B24+F-H)*1000</f>
        <v>87607.39130396362</v>
      </c>
      <c r="F24" s="56">
        <f>A*LN(B24)+B*B24+C*B24^2/2+D*B24^3/3-E/B24^2/2+G</f>
        <v>108.10530866271418</v>
      </c>
      <c r="G24" s="55">
        <f>E24-C24*F24</f>
        <v>-150224.28775400756</v>
      </c>
      <c r="H24" s="57">
        <f t="shared" si="0"/>
        <v>40.50997418946135</v>
      </c>
      <c r="I24" s="58">
        <f t="shared" si="1"/>
        <v>40.51666244698115</v>
      </c>
      <c r="K24" s="59"/>
      <c r="L24" s="9"/>
      <c r="M24" s="10"/>
    </row>
    <row r="25" spans="1:9" ht="13.5" customHeight="1">
      <c r="A25" s="39">
        <f aca="true" t="shared" si="2" ref="A25:A33">C25-273.15</f>
        <v>2026.85</v>
      </c>
      <c r="B25" s="2">
        <f aca="true" t="shared" si="3" ref="B25:B33">C25/1000</f>
        <v>2.3</v>
      </c>
      <c r="C25" s="54">
        <f aca="true" t="shared" si="4" ref="C25:C33">C24+$C$15</f>
        <v>2300</v>
      </c>
      <c r="D25" s="19">
        <f aca="true" t="shared" si="5" ref="D25:D33">A+B*B25+C*B25^2+D*B25^3+E/(B25^2)</f>
        <v>40.507535625419656</v>
      </c>
      <c r="E25" s="55">
        <f aca="true" t="shared" si="6" ref="E25:E33">$E$18+(A*B25+B*POWER(B25,2)/2+C*POWER(B25,3)/3+D*POWER(B25,4)/4-E/B25+F-H)*1000</f>
        <v>91658.38872290976</v>
      </c>
      <c r="F25" s="56">
        <f aca="true" t="shared" si="7" ref="F25:F33">A*LN(B25)+B*B25+C*B25^2/2+D*B25^3/3-E/B25^2/2+G</f>
        <v>109.90604921591334</v>
      </c>
      <c r="G25" s="55">
        <f aca="true" t="shared" si="8" ref="G25:G33">E25-C25*F25</f>
        <v>-161125.52447369092</v>
      </c>
      <c r="H25" s="57">
        <f t="shared" si="0"/>
        <v>40.50513908023553</v>
      </c>
      <c r="I25" s="58">
        <f t="shared" si="1"/>
        <v>40.51126965861156</v>
      </c>
    </row>
    <row r="26" spans="1:9" ht="13.5" customHeight="1">
      <c r="A26" s="39">
        <f t="shared" si="2"/>
        <v>2126.85</v>
      </c>
      <c r="B26" s="2">
        <f t="shared" si="3"/>
        <v>2.4</v>
      </c>
      <c r="C26" s="54">
        <f t="shared" si="4"/>
        <v>2400</v>
      </c>
      <c r="D26" s="19">
        <f t="shared" si="5"/>
        <v>40.50281462711111</v>
      </c>
      <c r="E26" s="55">
        <f t="shared" si="6"/>
        <v>95708.90263093331</v>
      </c>
      <c r="F26" s="56">
        <f t="shared" si="7"/>
        <v>111.62993303117341</v>
      </c>
      <c r="G26" s="55">
        <f t="shared" si="8"/>
        <v>-172202.93664388283</v>
      </c>
      <c r="H26" s="57">
        <f t="shared" si="0"/>
        <v>40.50071265941675</v>
      </c>
      <c r="I26" s="58">
        <f t="shared" si="1"/>
        <v>40.506350658437896</v>
      </c>
    </row>
    <row r="27" spans="1:9" ht="13.5" customHeight="1">
      <c r="A27" s="39">
        <f t="shared" si="2"/>
        <v>2226.85</v>
      </c>
      <c r="B27" s="2">
        <f t="shared" si="3"/>
        <v>2.5</v>
      </c>
      <c r="C27" s="54">
        <f t="shared" si="4"/>
        <v>2500</v>
      </c>
      <c r="D27" s="19">
        <f t="shared" si="5"/>
        <v>40.498754084999995</v>
      </c>
      <c r="E27" s="55">
        <f t="shared" si="6"/>
        <v>99758.97389687499</v>
      </c>
      <c r="F27" s="56">
        <f t="shared" si="7"/>
        <v>113.28325346621169</v>
      </c>
      <c r="G27" s="55">
        <f t="shared" si="8"/>
        <v>-183449.1597686542</v>
      </c>
      <c r="H27" s="57">
        <f t="shared" si="0"/>
        <v>40.49712802109629</v>
      </c>
      <c r="I27" s="58">
        <f t="shared" si="1"/>
        <v>40.50232920560684</v>
      </c>
    </row>
    <row r="28" spans="1:9" ht="13.5" customHeight="1">
      <c r="A28" s="39">
        <f t="shared" si="2"/>
        <v>2326.85</v>
      </c>
      <c r="B28" s="2">
        <f t="shared" si="3"/>
        <v>2.6</v>
      </c>
      <c r="C28" s="54">
        <f t="shared" si="4"/>
        <v>2600</v>
      </c>
      <c r="D28" s="19">
        <f t="shared" si="5"/>
        <v>40.49568559654438</v>
      </c>
      <c r="E28" s="55">
        <f t="shared" si="6"/>
        <v>103808.68669898462</v>
      </c>
      <c r="F28" s="56">
        <f t="shared" si="7"/>
        <v>114.87158010172568</v>
      </c>
      <c r="G28" s="55">
        <f t="shared" si="8"/>
        <v>-194857.42156550215</v>
      </c>
      <c r="H28" s="57">
        <f t="shared" si="0"/>
        <v>40.494630611200115</v>
      </c>
      <c r="I28" s="58">
        <f t="shared" si="1"/>
        <v>40.49944299706396</v>
      </c>
    </row>
    <row r="29" spans="1:9" ht="13.5" customHeight="1">
      <c r="A29" s="39">
        <f t="shared" si="2"/>
        <v>2426.85</v>
      </c>
      <c r="B29" s="2">
        <f t="shared" si="3"/>
        <v>2.7</v>
      </c>
      <c r="C29" s="54">
        <f t="shared" si="4"/>
        <v>2700</v>
      </c>
      <c r="D29" s="19">
        <f t="shared" si="5"/>
        <v>40.493775097507545</v>
      </c>
      <c r="E29" s="55">
        <f t="shared" si="6"/>
        <v>107858.14976010463</v>
      </c>
      <c r="F29" s="56">
        <f t="shared" si="7"/>
        <v>116.39986096953942</v>
      </c>
      <c r="G29" s="55">
        <f t="shared" si="8"/>
        <v>-206421.47485765177</v>
      </c>
      <c r="H29" s="57">
        <f t="shared" si="0"/>
        <v>40.49331843781052</v>
      </c>
      <c r="I29" s="58">
        <f t="shared" si="1"/>
        <v>40.49778357177033</v>
      </c>
    </row>
    <row r="30" spans="1:9" ht="13.5" customHeight="1">
      <c r="A30" s="39">
        <f t="shared" si="2"/>
        <v>2526.85</v>
      </c>
      <c r="B30" s="2">
        <f t="shared" si="3"/>
        <v>2.8</v>
      </c>
      <c r="C30" s="54">
        <f t="shared" si="4"/>
        <v>2800</v>
      </c>
      <c r="D30" s="19">
        <f t="shared" si="5"/>
        <v>40.49305771004081</v>
      </c>
      <c r="E30" s="55">
        <f t="shared" si="6"/>
        <v>111907.48160388568</v>
      </c>
      <c r="F30" s="56">
        <f t="shared" si="7"/>
        <v>117.87250764487652</v>
      </c>
      <c r="G30" s="55">
        <f t="shared" si="8"/>
        <v>-218135.53980176858</v>
      </c>
      <c r="H30" s="57">
        <f t="shared" si="0"/>
        <v>40.49317257554809</v>
      </c>
      <c r="I30" s="58">
        <f t="shared" si="1"/>
        <v>40.497326574049666</v>
      </c>
    </row>
    <row r="31" spans="1:9" ht="13.5" customHeight="1">
      <c r="A31" s="39">
        <f t="shared" si="2"/>
        <v>2626.85</v>
      </c>
      <c r="B31" s="2">
        <f t="shared" si="3"/>
        <v>2.9</v>
      </c>
      <c r="C31" s="54">
        <f t="shared" si="4"/>
        <v>2900</v>
      </c>
      <c r="D31" s="19">
        <f t="shared" si="5"/>
        <v>40.49346432894292</v>
      </c>
      <c r="E31" s="55">
        <f t="shared" si="6"/>
        <v>115956.79886144049</v>
      </c>
      <c r="F31" s="56">
        <f t="shared" si="7"/>
        <v>119.29346647203616</v>
      </c>
      <c r="G31" s="55">
        <f t="shared" si="8"/>
        <v>-229994.25390746433</v>
      </c>
      <c r="H31" s="57">
        <f t="shared" si="0"/>
        <v>40.49408055226144</v>
      </c>
      <c r="I31" s="58">
        <f t="shared" si="1"/>
        <v>40.4979549494733</v>
      </c>
    </row>
    <row r="32" spans="1:9" ht="13.5" customHeight="1">
      <c r="A32" s="39">
        <f t="shared" si="2"/>
        <v>2726.85</v>
      </c>
      <c r="B32" s="2">
        <f t="shared" si="3"/>
        <v>3</v>
      </c>
      <c r="C32" s="54">
        <f t="shared" si="4"/>
        <v>3000</v>
      </c>
      <c r="D32" s="19">
        <f t="shared" si="5"/>
        <v>40.49484211111111</v>
      </c>
      <c r="E32" s="55">
        <f t="shared" si="6"/>
        <v>120006.20691666663</v>
      </c>
      <c r="F32" s="56">
        <f t="shared" si="7"/>
        <v>120.6662785042217</v>
      </c>
      <c r="G32" s="55">
        <f t="shared" si="8"/>
        <v>-241992.62859599845</v>
      </c>
      <c r="H32" s="57">
        <f t="shared" si="0"/>
        <v>40.495854454857906</v>
      </c>
      <c r="I32" s="58">
        <f t="shared" si="1"/>
        <v>40.49947689879903</v>
      </c>
    </row>
    <row r="33" spans="1:9" ht="13.5" customHeight="1">
      <c r="A33" s="39">
        <f t="shared" si="2"/>
        <v>2826.85</v>
      </c>
      <c r="B33" s="2">
        <f t="shared" si="3"/>
        <v>3.1</v>
      </c>
      <c r="C33" s="54">
        <f t="shared" si="4"/>
        <v>3100</v>
      </c>
      <c r="D33" s="19">
        <f t="shared" si="5"/>
        <v>40.49697041523308</v>
      </c>
      <c r="E33" s="55">
        <f t="shared" si="6"/>
        <v>124055.79236215242</v>
      </c>
      <c r="F33" s="56">
        <f t="shared" si="7"/>
        <v>121.99413020582166</v>
      </c>
      <c r="G33" s="55">
        <f t="shared" si="8"/>
        <v>-254126.0112758947</v>
      </c>
      <c r="H33" s="57"/>
      <c r="I33" s="58"/>
    </row>
    <row r="34" spans="1:9" ht="13.5" customHeight="1">
      <c r="A34" s="39">
        <f>C34-273.15</f>
        <v>2926.85</v>
      </c>
      <c r="B34" s="2">
        <f>C34/1000</f>
        <v>3.2</v>
      </c>
      <c r="C34" s="54">
        <f>C33+$C$15</f>
        <v>3200</v>
      </c>
      <c r="D34" s="19">
        <f>A+B*B34+C*B34^2+D*B34^3+E/(B34^2)</f>
        <v>40.499573310749994</v>
      </c>
      <c r="E34" s="55">
        <f>$E$18+(A*B34+B*POWER(B34,2)/2+C*POWER(B34,3)/3+D*POWER(B34,4)/4-E/B34+F-H)*1000</f>
        <v>128105.61686960001</v>
      </c>
      <c r="F34" s="56">
        <f>A*LN(B34)+B*B34+C*B34^2/2+D*B34^3/3-E/B34^2/2+G</f>
        <v>123.27989655190356</v>
      </c>
      <c r="G34" s="55">
        <f>E34-C34*F34</f>
        <v>-266390.0520964914</v>
      </c>
      <c r="H34" s="57"/>
      <c r="I34" s="58"/>
    </row>
    <row r="35" spans="1:9" ht="13.5" customHeight="1">
      <c r="A35" s="39"/>
      <c r="B35" s="2"/>
      <c r="C35" s="60"/>
      <c r="D35" s="19"/>
      <c r="E35" s="55"/>
      <c r="F35" s="56"/>
      <c r="G35" s="55"/>
      <c r="H35" s="57"/>
      <c r="I35" s="58"/>
    </row>
    <row r="36" spans="1:9" ht="13.5" customHeight="1">
      <c r="A36" s="39"/>
      <c r="B36" s="2"/>
      <c r="C36" s="60"/>
      <c r="D36" s="19"/>
      <c r="E36" s="55"/>
      <c r="F36" s="56"/>
      <c r="G36" s="55"/>
      <c r="H36" s="57"/>
      <c r="I36" s="58"/>
    </row>
    <row r="37" spans="1:9" ht="13.5" customHeight="1">
      <c r="A37" s="61"/>
      <c r="B37" s="62"/>
      <c r="C37" s="62"/>
      <c r="D37" s="62"/>
      <c r="E37" s="62"/>
      <c r="F37" s="62"/>
      <c r="G37" s="62"/>
      <c r="H37" s="62"/>
      <c r="I37" s="63"/>
    </row>
    <row r="65460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Μπαρίνο </cp:lastModifiedBy>
  <dcterms:created xsi:type="dcterms:W3CDTF">2019-06-03T19:05:28Z</dcterms:created>
  <dcterms:modified xsi:type="dcterms:W3CDTF">2019-06-04T09:28:18Z</dcterms:modified>
  <cp:category/>
  <cp:version/>
  <cp:contentType/>
  <cp:contentStatus/>
  <cp:revision>1</cp:revision>
</cp:coreProperties>
</file>